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I\Documents\Transfert PC\Recherches\Tous les outils d'évaluation validés\"/>
    </mc:Choice>
  </mc:AlternateContent>
  <xr:revisionPtr revIDLastSave="0" documentId="13_ncr:1_{4A7AE012-4503-4AB1-805E-EC391D48DB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ems à rentrer" sheetId="1" r:id="rId1"/>
    <sheet name="Interprétation Femme" sheetId="3" r:id="rId2"/>
    <sheet name="Interprétation Homme" sheetId="5" r:id="rId3"/>
    <sheet name="Droits d'auteu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2" i="1" l="1"/>
  <c r="BH2" i="1" l="1"/>
  <c r="H2" i="3" s="1"/>
  <c r="H3" i="3" s="1"/>
  <c r="H6" i="3" s="1"/>
  <c r="BG2" i="1"/>
  <c r="G2" i="3" s="1"/>
  <c r="G3" i="3" s="1"/>
  <c r="G6" i="3" s="1"/>
  <c r="BF2" i="1"/>
  <c r="F2" i="3" s="1"/>
  <c r="F3" i="3" s="1"/>
  <c r="F6" i="3" s="1"/>
  <c r="BE2" i="1"/>
  <c r="E2" i="5" s="1"/>
  <c r="E3" i="5" s="1"/>
  <c r="E6" i="5" s="1"/>
  <c r="BD2" i="1"/>
  <c r="D2" i="3" s="1"/>
  <c r="D3" i="3" s="1"/>
  <c r="D6" i="3" s="1"/>
  <c r="BC2" i="1"/>
  <c r="C2" i="3" s="1"/>
  <c r="C3" i="3" s="1"/>
  <c r="C6" i="3" s="1"/>
  <c r="B2" i="3"/>
  <c r="B3" i="3" s="1"/>
  <c r="B6" i="3" s="1"/>
  <c r="H2" i="5" l="1"/>
  <c r="H3" i="5" s="1"/>
  <c r="H6" i="5" s="1"/>
  <c r="G2" i="5"/>
  <c r="G3" i="5" s="1"/>
  <c r="G6" i="5" s="1"/>
  <c r="E2" i="3"/>
  <c r="E3" i="3" s="1"/>
  <c r="E6" i="3" s="1"/>
  <c r="F2" i="5"/>
  <c r="F3" i="5" s="1"/>
  <c r="F6" i="5" s="1"/>
  <c r="B2" i="5"/>
  <c r="B3" i="5" s="1"/>
  <c r="B6" i="5" s="1"/>
  <c r="C2" i="5"/>
  <c r="C3" i="5" s="1"/>
  <c r="C6" i="5" s="1"/>
  <c r="D2" i="5"/>
  <c r="D3" i="5" s="1"/>
  <c r="D6" i="5" s="1"/>
</calcChain>
</file>

<file path=xl/sharedStrings.xml><?xml version="1.0" encoding="utf-8"?>
<sst xmlns="http://schemas.openxmlformats.org/spreadsheetml/2006/main" count="103" uniqueCount="70">
  <si>
    <t xml:space="preserve">T2S 1 </t>
  </si>
  <si>
    <t>T2S 2</t>
  </si>
  <si>
    <t>T2S 3</t>
  </si>
  <si>
    <t>T2S 4</t>
  </si>
  <si>
    <t>T2S 5</t>
  </si>
  <si>
    <t>T2S 6</t>
  </si>
  <si>
    <t>T2S 7</t>
  </si>
  <si>
    <t>T2S 8</t>
  </si>
  <si>
    <t>T2S 9</t>
  </si>
  <si>
    <t>T2S 10</t>
  </si>
  <si>
    <t>T2S 11</t>
  </si>
  <si>
    <t>T2S 12</t>
  </si>
  <si>
    <t>T2S 13</t>
  </si>
  <si>
    <t>T2S 14</t>
  </si>
  <si>
    <t>T2S 15</t>
  </si>
  <si>
    <t>T2S 16</t>
  </si>
  <si>
    <t>T2S 17</t>
  </si>
  <si>
    <t>T2S 18</t>
  </si>
  <si>
    <t>T2S 19</t>
  </si>
  <si>
    <t>T2S 20</t>
  </si>
  <si>
    <t>T2S 21</t>
  </si>
  <si>
    <t>T2S 22</t>
  </si>
  <si>
    <t>T2S 23</t>
  </si>
  <si>
    <t>T2S 24</t>
  </si>
  <si>
    <t>T2S 25</t>
  </si>
  <si>
    <t>T2S 26</t>
  </si>
  <si>
    <t>T2S 27</t>
  </si>
  <si>
    <t>T2S 28</t>
  </si>
  <si>
    <t>T2S 29</t>
  </si>
  <si>
    <t>T2S 30</t>
  </si>
  <si>
    <t>T2S 31</t>
  </si>
  <si>
    <t>T2S 32</t>
  </si>
  <si>
    <t>T2S 33</t>
  </si>
  <si>
    <t>T2S 34</t>
  </si>
  <si>
    <t>T2S 35</t>
  </si>
  <si>
    <t>T2S 36</t>
  </si>
  <si>
    <t>T2S 37</t>
  </si>
  <si>
    <t>T2S 38</t>
  </si>
  <si>
    <t>T2S 39</t>
  </si>
  <si>
    <t>T2S 40</t>
  </si>
  <si>
    <t>T2S 41</t>
  </si>
  <si>
    <t>T2S 42</t>
  </si>
  <si>
    <t>Régulation émotionnelle</t>
  </si>
  <si>
    <t>Planification/Activation comportementale</t>
  </si>
  <si>
    <t>Identification des émotions</t>
  </si>
  <si>
    <t xml:space="preserve">Affirmation de soi </t>
  </si>
  <si>
    <t>Résolution de problèmes</t>
  </si>
  <si>
    <t>Patient</t>
  </si>
  <si>
    <t>Confontration émotionnelle</t>
  </si>
  <si>
    <t>Contrôle des envies et des pulsions</t>
  </si>
  <si>
    <t>T2S 43</t>
  </si>
  <si>
    <t>T2S 44</t>
  </si>
  <si>
    <t>T2S 45</t>
  </si>
  <si>
    <t>T2S 46</t>
  </si>
  <si>
    <t>T2S 47</t>
  </si>
  <si>
    <t>T2S 48</t>
  </si>
  <si>
    <t>T2S 49</t>
  </si>
  <si>
    <t>T2S 50</t>
  </si>
  <si>
    <t>T2S 51</t>
  </si>
  <si>
    <t xml:space="preserve">Moyenne </t>
  </si>
  <si>
    <t>Somme</t>
  </si>
  <si>
    <t>Note Z</t>
  </si>
  <si>
    <t>Score fragile</t>
  </si>
  <si>
    <t>Score très fragile</t>
  </si>
  <si>
    <t>« Cette œuvre est diffusée sous licence CC BY NC ND  4.0 dont les termes sont disponibles via le lien suivant : https://creativecommons.org/licenses/by-nc-nd/4.0/deed.fr  ».</t>
  </si>
  <si>
    <t>Vancappel et al. 2023</t>
  </si>
  <si>
    <t>Vancappel, A., Gillet, N., Fouquereau, E., Chevalier, S., Aubouin Bonnaventure, J., Coillot,</t>
  </si>
  <si>
    <t>H., Mangolini, A., Jansen, E., Dicosimo, C., &amp; El-Hage, W. (in revision).</t>
  </si>
  <si>
    <t>Development of a revised version of the Transdiagnostic Skills Scale (T2S-R).</t>
  </si>
  <si>
    <t>Frontiers in Psychology,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</si>
</sst>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2" fontId="0" fillId="0" borderId="0" xfId="0" applyNumberFormat="1"/>
    <xf numFmtId="0" fontId="2" fillId="0" borderId="0" xfId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'Interprétation Femme'!$A$6</c:f>
              <c:strCache>
                <c:ptCount val="1"/>
                <c:pt idx="0">
                  <c:v>Note 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'Interprétation Femme'!$B$5:$H$5</c:f>
              <c:strCache>
                <c:ptCount val="7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</c:strCache>
            </c:strRef>
          </c:cat>
          <c:val>
            <c:numRef>
              <c:f>'Interprétation Femme'!$B$6:$H$6</c:f>
              <c:numCache>
                <c:formatCode>0.00</c:formatCode>
                <c:ptCount val="7"/>
                <c:pt idx="0">
                  <c:v>0.66249999999999998</c:v>
                </c:pt>
                <c:pt idx="1">
                  <c:v>-0.33190476190476265</c:v>
                </c:pt>
                <c:pt idx="2">
                  <c:v>0.87972508591065302</c:v>
                </c:pt>
                <c:pt idx="3">
                  <c:v>-0.67522935779816506</c:v>
                </c:pt>
                <c:pt idx="4">
                  <c:v>-0.20473773265651452</c:v>
                </c:pt>
                <c:pt idx="5">
                  <c:v>0.23711340206185538</c:v>
                </c:pt>
                <c:pt idx="6">
                  <c:v>-0.30417881438289629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B-47F7-958B-E7ACE8A804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526447967"/>
        <c:axId val="1576311423"/>
      </c:barChart>
      <c:lineChart>
        <c:grouping val="standard"/>
        <c:varyColors val="0"/>
        <c:ser>
          <c:idx val="1"/>
          <c:order val="1"/>
          <c:tx>
            <c:strRef>
              <c:f>'Interprétation Femme'!$A$7</c:f>
              <c:strCache>
                <c:ptCount val="1"/>
                <c:pt idx="0">
                  <c:v>Score fragile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'Interprétation Femme'!$B$5:$H$5</c:f>
              <c:strCache>
                <c:ptCount val="7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</c:strCache>
            </c:strRef>
          </c:cat>
          <c:val>
            <c:numRef>
              <c:f>'Interprétation Femme'!$B$7:$H$7</c:f>
              <c:numCache>
                <c:formatCode>0.00</c:formatCode>
                <c:ptCount val="7"/>
                <c:pt idx="0">
                  <c:v>-1.33</c:v>
                </c:pt>
                <c:pt idx="1">
                  <c:v>-1.33</c:v>
                </c:pt>
                <c:pt idx="2">
                  <c:v>-1.33</c:v>
                </c:pt>
                <c:pt idx="3">
                  <c:v>-1.33</c:v>
                </c:pt>
                <c:pt idx="4">
                  <c:v>-1.33</c:v>
                </c:pt>
                <c:pt idx="5">
                  <c:v>-1.33</c:v>
                </c:pt>
                <c:pt idx="6">
                  <c:v>-1.33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B-47F7-958B-E7ACE8A80496}"/>
            </c:ext>
          </c:extLst>
        </c:ser>
        <c:ser>
          <c:idx val="2"/>
          <c:order val="2"/>
          <c:tx>
            <c:strRef>
              <c:f>'Interprétation Femme'!$A$8</c:f>
              <c:strCache>
                <c:ptCount val="1"/>
                <c:pt idx="0">
                  <c:v>Score très fragile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'Interprétation Femme'!$B$5:$H$5</c:f>
              <c:strCache>
                <c:ptCount val="7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</c:strCache>
            </c:strRef>
          </c:cat>
          <c:val>
            <c:numRef>
              <c:f>'Interprétation Femme'!$B$8:$H$8</c:f>
              <c:numCache>
                <c:formatCode>0.00</c:formatCode>
                <c:ptCount val="7"/>
                <c:pt idx="0">
                  <c:v>-1.65</c:v>
                </c:pt>
                <c:pt idx="1">
                  <c:v>-1.65</c:v>
                </c:pt>
                <c:pt idx="2">
                  <c:v>-1.65</c:v>
                </c:pt>
                <c:pt idx="3">
                  <c:v>-1.65</c:v>
                </c:pt>
                <c:pt idx="4">
                  <c:v>-1.65</c:v>
                </c:pt>
                <c:pt idx="5">
                  <c:v>-1.65</c:v>
                </c:pt>
                <c:pt idx="6">
                  <c:v>-1.65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B-47F7-958B-E7ACE8A80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47967"/>
        <c:axId val="1576311423"/>
      </c:lineChart>
      <c:catAx>
        <c:axId val="152644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6311423"/>
        <c:crosses val="autoZero"/>
        <c:auto val="1"/>
        <c:lblAlgn val="ctr"/>
        <c:lblOffset val="100"/>
        <c:noMultiLvlLbl val="0"/>
      </c:catAx>
      <c:valAx>
        <c:axId val="15763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644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'Interprétation Homme'!$A$6</c:f>
              <c:strCache>
                <c:ptCount val="1"/>
                <c:pt idx="0">
                  <c:v>Note 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'Interprétation Homme'!$B$5:$H$5</c:f>
              <c:strCache>
                <c:ptCount val="7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</c:strCache>
            </c:strRef>
          </c:cat>
          <c:val>
            <c:numRef>
              <c:f>'Interprétation Homme'!$B$6:$H$6</c:f>
              <c:numCache>
                <c:formatCode>0.00</c:formatCode>
                <c:ptCount val="7"/>
                <c:pt idx="0">
                  <c:v>0.3419226957383551</c:v>
                </c:pt>
                <c:pt idx="1">
                  <c:v>-0.34894053315106027</c:v>
                </c:pt>
                <c:pt idx="2">
                  <c:v>0.82846715328467135</c:v>
                </c:pt>
                <c:pt idx="3">
                  <c:v>-0.75905797101449302</c:v>
                </c:pt>
                <c:pt idx="4">
                  <c:v>-0.56859205776173261</c:v>
                </c:pt>
                <c:pt idx="5">
                  <c:v>-5.8212058212058451E-2</c:v>
                </c:pt>
                <c:pt idx="6">
                  <c:v>-0.42287513116474307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F-4203-B9E2-B3D6043D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1748591"/>
        <c:axId val="993547599"/>
      </c:barChart>
      <c:lineChart>
        <c:grouping val="standard"/>
        <c:varyColors val="0"/>
        <c:ser>
          <c:idx val="1"/>
          <c:order val="1"/>
          <c:tx>
            <c:strRef>
              <c:f>'Interprétation Homme'!$A$7</c:f>
              <c:strCache>
                <c:ptCount val="1"/>
                <c:pt idx="0">
                  <c:v>Score fragile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'Interprétation Homme'!$B$5:$H$5</c:f>
              <c:strCache>
                <c:ptCount val="7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</c:strCache>
            </c:strRef>
          </c:cat>
          <c:val>
            <c:numRef>
              <c:f>'Interprétation Homme'!$B$7:$H$7</c:f>
              <c:numCache>
                <c:formatCode>0.00</c:formatCode>
                <c:ptCount val="7"/>
                <c:pt idx="0">
                  <c:v>-1.33</c:v>
                </c:pt>
                <c:pt idx="1">
                  <c:v>-1.33</c:v>
                </c:pt>
                <c:pt idx="2">
                  <c:v>-1.33</c:v>
                </c:pt>
                <c:pt idx="3">
                  <c:v>-1.33</c:v>
                </c:pt>
                <c:pt idx="4">
                  <c:v>-1.33</c:v>
                </c:pt>
                <c:pt idx="5">
                  <c:v>-1.33</c:v>
                </c:pt>
                <c:pt idx="6">
                  <c:v>-1.33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F-4203-B9E2-B3D6043D0A6C}"/>
            </c:ext>
          </c:extLst>
        </c:ser>
        <c:ser>
          <c:idx val="2"/>
          <c:order val="2"/>
          <c:tx>
            <c:strRef>
              <c:f>'Interprétation Homme'!$A$8</c:f>
              <c:strCache>
                <c:ptCount val="1"/>
                <c:pt idx="0">
                  <c:v>Score très fragile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'Interprétation Homme'!$B$5:$H$5</c:f>
              <c:strCache>
                <c:ptCount val="7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</c:strCache>
            </c:strRef>
          </c:cat>
          <c:val>
            <c:numRef>
              <c:f>'Interprétation Homme'!$B$8:$H$8</c:f>
              <c:numCache>
                <c:formatCode>0.00</c:formatCode>
                <c:ptCount val="7"/>
                <c:pt idx="0">
                  <c:v>-1.65</c:v>
                </c:pt>
                <c:pt idx="1">
                  <c:v>-1.65</c:v>
                </c:pt>
                <c:pt idx="2">
                  <c:v>-1.65</c:v>
                </c:pt>
                <c:pt idx="3">
                  <c:v>-1.65</c:v>
                </c:pt>
                <c:pt idx="4">
                  <c:v>-1.65</c:v>
                </c:pt>
                <c:pt idx="5">
                  <c:v>-1.65</c:v>
                </c:pt>
                <c:pt idx="6">
                  <c:v>-1.65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F-4203-B9E2-B3D6043D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748591"/>
        <c:axId val="993547599"/>
      </c:lineChart>
      <c:catAx>
        <c:axId val="170174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547599"/>
        <c:crosses val="autoZero"/>
        <c:auto val="1"/>
        <c:lblAlgn val="ctr"/>
        <c:lblOffset val="100"/>
        <c:noMultiLvlLbl val="0"/>
      </c:catAx>
      <c:valAx>
        <c:axId val="99354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174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766761</xdr:colOff>
      <xdr:row>6</xdr:row>
      <xdr:rowOff>85725</xdr:rowOff>
    </xdr:from>
    <xdr:to>
      <xdr:col>20</xdr:col>
      <xdr:colOff>371474</xdr:colOff>
      <xdr:row>27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F1EC6F4-B7AC-4B7E-BEE6-D46F19424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11</xdr:row>
      <xdr:rowOff>104774</xdr:rowOff>
    </xdr:from>
    <xdr:to>
      <xdr:col>16</xdr:col>
      <xdr:colOff>28575</xdr:colOff>
      <xdr:row>33</xdr:row>
      <xdr:rowOff>152399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225A0D-57F2-4401-ABD9-F55D0527F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nc-nd/4.0/deed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"/>
  <sheetViews>
    <sheetView tabSelected="1" workbookViewId="0">
      <selection activeCell="BA2" sqref="BA2"/>
    </sheetView>
  </sheetViews>
  <sheetFormatPr baseColWidth="10" defaultRowHeight="15.6" x14ac:dyDescent="0.3"/>
  <cols>
    <col min="54" max="54" width="12.59765625" customWidth="1"/>
    <col min="55" max="55" width="13.59765625" customWidth="1"/>
    <col min="56" max="56" width="12.3984375" customWidth="1"/>
    <col min="57" max="57" width="12.5" customWidth="1"/>
    <col min="58" max="59" width="13.09765625" customWidth="1"/>
    <col min="60" max="60" width="13.3984375" bestFit="1" customWidth="1"/>
  </cols>
  <sheetData>
    <row r="1" spans="1:60" x14ac:dyDescent="0.3">
      <c r="A1" t="s">
        <v>47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50</v>
      </c>
      <c r="AS1" s="1" t="s">
        <v>51</v>
      </c>
      <c r="AT1" s="1" t="s">
        <v>52</v>
      </c>
      <c r="AU1" s="1" t="s">
        <v>53</v>
      </c>
      <c r="AV1" s="1" t="s">
        <v>54</v>
      </c>
      <c r="AW1" s="1" t="s">
        <v>55</v>
      </c>
      <c r="AX1" s="1" t="s">
        <v>56</v>
      </c>
      <c r="AY1" s="1" t="s">
        <v>57</v>
      </c>
      <c r="AZ1" s="1" t="s">
        <v>58</v>
      </c>
      <c r="BB1" s="2" t="s">
        <v>42</v>
      </c>
      <c r="BC1" s="2" t="s">
        <v>43</v>
      </c>
      <c r="BD1" s="2" t="s">
        <v>44</v>
      </c>
      <c r="BE1" s="2" t="s">
        <v>45</v>
      </c>
      <c r="BF1" s="2" t="s">
        <v>46</v>
      </c>
      <c r="BG1" s="2" t="s">
        <v>48</v>
      </c>
      <c r="BH1" s="2" t="s">
        <v>49</v>
      </c>
    </row>
    <row r="2" spans="1:60" x14ac:dyDescent="0.3">
      <c r="B2">
        <v>5</v>
      </c>
      <c r="C2">
        <v>5</v>
      </c>
      <c r="D2">
        <v>5</v>
      </c>
      <c r="E2">
        <v>6</v>
      </c>
      <c r="F2">
        <v>5</v>
      </c>
      <c r="G2">
        <v>5</v>
      </c>
      <c r="H2">
        <v>5</v>
      </c>
      <c r="I2">
        <v>5</v>
      </c>
      <c r="J2">
        <v>4</v>
      </c>
      <c r="K2">
        <v>5</v>
      </c>
      <c r="L2">
        <v>5</v>
      </c>
      <c r="M2">
        <v>4</v>
      </c>
      <c r="N2">
        <v>4</v>
      </c>
      <c r="O2">
        <v>4</v>
      </c>
      <c r="P2">
        <v>4</v>
      </c>
      <c r="Q2">
        <v>4</v>
      </c>
      <c r="R2">
        <v>4</v>
      </c>
      <c r="S2">
        <v>4</v>
      </c>
      <c r="U2">
        <v>4</v>
      </c>
      <c r="V2">
        <v>5</v>
      </c>
      <c r="W2">
        <v>4</v>
      </c>
      <c r="X2">
        <v>4</v>
      </c>
      <c r="Y2">
        <v>4</v>
      </c>
      <c r="Z2">
        <v>4</v>
      </c>
      <c r="AA2">
        <v>4</v>
      </c>
      <c r="AB2">
        <v>5</v>
      </c>
      <c r="AC2">
        <v>4</v>
      </c>
      <c r="AD2">
        <v>4</v>
      </c>
      <c r="AE2">
        <v>4</v>
      </c>
      <c r="AF2">
        <v>5</v>
      </c>
      <c r="AG2">
        <v>5</v>
      </c>
      <c r="AH2">
        <v>5</v>
      </c>
      <c r="AJ2">
        <v>5</v>
      </c>
      <c r="AK2">
        <v>5</v>
      </c>
      <c r="AL2">
        <v>4</v>
      </c>
      <c r="AM2">
        <v>4</v>
      </c>
      <c r="AN2">
        <v>5</v>
      </c>
      <c r="AO2">
        <v>5</v>
      </c>
      <c r="AP2">
        <v>4</v>
      </c>
      <c r="AQ2">
        <v>5</v>
      </c>
      <c r="AR2">
        <v>4</v>
      </c>
      <c r="AS2">
        <v>4</v>
      </c>
      <c r="AT2">
        <v>4</v>
      </c>
      <c r="AU2">
        <v>4</v>
      </c>
      <c r="AV2">
        <v>4</v>
      </c>
      <c r="AW2">
        <v>4</v>
      </c>
      <c r="AX2">
        <v>4</v>
      </c>
      <c r="AY2">
        <v>5</v>
      </c>
      <c r="AZ2">
        <v>6</v>
      </c>
      <c r="BB2" s="3">
        <f>AVERAGE(H2,J2,L2,M2,P2,AF2,AH2,AK2,AQ2)</f>
        <v>4.666666666666667</v>
      </c>
      <c r="BC2" s="3">
        <f>AVERAGE(G2,I2,K2,O2,T2,AB2,AD2,AE2,AI2)</f>
        <v>4.5714285714285712</v>
      </c>
      <c r="BD2" s="3">
        <f>AVERAGE(B2,C2,E2,F2,N2,R2,AF2)</f>
        <v>4.8571428571428568</v>
      </c>
      <c r="BE2" s="3">
        <f>AVERAGE(Q2,X2,Y2,Z2,AC2,AP2)</f>
        <v>4</v>
      </c>
      <c r="BF2" s="3">
        <f>AVERAGE(U2,W2,AG2,AJ2,AL2,AN2)</f>
        <v>4.5</v>
      </c>
      <c r="BG2" s="3">
        <f>AVERAGE(D2,S2,AA2,AM2,AO2)</f>
        <v>4.4000000000000004</v>
      </c>
      <c r="BH2" s="3">
        <f>AVERAGE(AR2:AZ2)</f>
        <v>4.333333333333333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FC75-505D-4FC0-84D1-B75D23AD9521}">
  <dimension ref="A1:H8"/>
  <sheetViews>
    <sheetView topLeftCell="I10" zoomScale="145" zoomScaleNormal="145" workbookViewId="0">
      <selection activeCell="V21" sqref="V21"/>
    </sheetView>
  </sheetViews>
  <sheetFormatPr baseColWidth="10" defaultRowHeight="15.6" x14ac:dyDescent="0.3"/>
  <sheetData>
    <row r="1" spans="1:8" x14ac:dyDescent="0.3">
      <c r="B1" s="2" t="s">
        <v>42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48</v>
      </c>
      <c r="H1" s="2" t="s">
        <v>49</v>
      </c>
    </row>
    <row r="2" spans="1:8" x14ac:dyDescent="0.3">
      <c r="A2" t="s">
        <v>59</v>
      </c>
      <c r="B2" s="3">
        <f>'Items à rentrer'!BB2</f>
        <v>4.666666666666667</v>
      </c>
      <c r="C2" s="3">
        <f>'Items à rentrer'!BC2</f>
        <v>4.5714285714285712</v>
      </c>
      <c r="D2" s="3">
        <f>'Items à rentrer'!BD2</f>
        <v>4.8571428571428568</v>
      </c>
      <c r="E2" s="3">
        <f>'Items à rentrer'!BE2</f>
        <v>4</v>
      </c>
      <c r="F2" s="3">
        <f>'Items à rentrer'!BF2</f>
        <v>4.5</v>
      </c>
      <c r="G2" s="3">
        <f>'Items à rentrer'!BG2</f>
        <v>4.4000000000000004</v>
      </c>
      <c r="H2" s="3">
        <f>'Items à rentrer'!BH2</f>
        <v>4.333333333333333</v>
      </c>
    </row>
    <row r="3" spans="1:8" x14ac:dyDescent="0.3">
      <c r="A3" t="s">
        <v>60</v>
      </c>
      <c r="B3">
        <f>B2*9</f>
        <v>42</v>
      </c>
      <c r="C3">
        <f>C2*9</f>
        <v>41.142857142857139</v>
      </c>
      <c r="D3">
        <f>D2*7</f>
        <v>34</v>
      </c>
      <c r="E3">
        <f>E2*6</f>
        <v>24</v>
      </c>
      <c r="F3">
        <f>F2*6</f>
        <v>27</v>
      </c>
      <c r="G3">
        <f>G2*5</f>
        <v>22</v>
      </c>
      <c r="H3">
        <f>H2*9</f>
        <v>39</v>
      </c>
    </row>
    <row r="5" spans="1:8" x14ac:dyDescent="0.3">
      <c r="B5" s="2" t="s">
        <v>42</v>
      </c>
      <c r="C5" s="2" t="s">
        <v>43</v>
      </c>
      <c r="D5" s="2" t="s">
        <v>44</v>
      </c>
      <c r="E5" s="2" t="s">
        <v>45</v>
      </c>
      <c r="F5" s="2" t="s">
        <v>46</v>
      </c>
      <c r="G5" s="2" t="s">
        <v>48</v>
      </c>
      <c r="H5" s="2" t="s">
        <v>49</v>
      </c>
    </row>
    <row r="6" spans="1:8" x14ac:dyDescent="0.3">
      <c r="A6" t="s">
        <v>61</v>
      </c>
      <c r="B6" s="3">
        <f>(B3-35.64)/9.6</f>
        <v>0.66249999999999998</v>
      </c>
      <c r="C6" s="3">
        <f>(C3-44.13)/9</f>
        <v>-0.33190476190476265</v>
      </c>
      <c r="D6" s="3">
        <f>(D3-28.88)/5.82</f>
        <v>0.87972508591065302</v>
      </c>
      <c r="E6" s="3">
        <f>(E3-27.68)/5.45</f>
        <v>-0.67522935779816506</v>
      </c>
      <c r="F6" s="3">
        <f>(F3-28.21)/5.91</f>
        <v>-0.20473773265651452</v>
      </c>
      <c r="G6" s="3">
        <f>(G3-20.85)/4.85</f>
        <v>0.23711340206185538</v>
      </c>
      <c r="H6" s="3">
        <f>(H3-42.13)/10.29</f>
        <v>-0.30417881438289629</v>
      </c>
    </row>
    <row r="7" spans="1:8" x14ac:dyDescent="0.3">
      <c r="A7" t="s">
        <v>62</v>
      </c>
      <c r="B7" s="3">
        <v>-1.33</v>
      </c>
      <c r="C7" s="3">
        <v>-1.33</v>
      </c>
      <c r="D7" s="3">
        <v>-1.33</v>
      </c>
      <c r="E7" s="3">
        <v>-1.33</v>
      </c>
      <c r="F7" s="3">
        <v>-1.33</v>
      </c>
      <c r="G7" s="3">
        <v>-1.33</v>
      </c>
      <c r="H7" s="3">
        <v>-1.33</v>
      </c>
    </row>
    <row r="8" spans="1:8" x14ac:dyDescent="0.3">
      <c r="A8" t="s">
        <v>63</v>
      </c>
      <c r="B8" s="3">
        <v>-1.65</v>
      </c>
      <c r="C8" s="3">
        <v>-1.65</v>
      </c>
      <c r="D8" s="3">
        <v>-1.65</v>
      </c>
      <c r="E8" s="3">
        <v>-1.65</v>
      </c>
      <c r="F8" s="3">
        <v>-1.65</v>
      </c>
      <c r="G8" s="3">
        <v>-1.65</v>
      </c>
      <c r="H8" s="3">
        <v>-1.65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A4B5-3A3B-4784-A5D7-FB2AAFE42476}">
  <dimension ref="A1:H8"/>
  <sheetViews>
    <sheetView topLeftCell="E11" workbookViewId="0">
      <selection activeCell="D16" sqref="D16"/>
    </sheetView>
  </sheetViews>
  <sheetFormatPr baseColWidth="10" defaultRowHeight="15.6" x14ac:dyDescent="0.3"/>
  <sheetData>
    <row r="1" spans="1:8" x14ac:dyDescent="0.3">
      <c r="B1" s="2" t="s">
        <v>42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48</v>
      </c>
      <c r="H1" s="2" t="s">
        <v>49</v>
      </c>
    </row>
    <row r="2" spans="1:8" x14ac:dyDescent="0.3">
      <c r="A2" t="s">
        <v>59</v>
      </c>
      <c r="B2" s="3">
        <f>'Items à rentrer'!BB2</f>
        <v>4.666666666666667</v>
      </c>
      <c r="C2" s="3">
        <f>'Items à rentrer'!BC2</f>
        <v>4.5714285714285712</v>
      </c>
      <c r="D2" s="3">
        <f>'Items à rentrer'!BD2</f>
        <v>4.8571428571428568</v>
      </c>
      <c r="E2" s="3">
        <f>'Items à rentrer'!BE2</f>
        <v>4</v>
      </c>
      <c r="F2" s="3">
        <f>'Items à rentrer'!BF2</f>
        <v>4.5</v>
      </c>
      <c r="G2" s="3">
        <f>'Items à rentrer'!BG2</f>
        <v>4.4000000000000004</v>
      </c>
      <c r="H2" s="3">
        <f>'Items à rentrer'!BH2</f>
        <v>4.333333333333333</v>
      </c>
    </row>
    <row r="3" spans="1:8" x14ac:dyDescent="0.3">
      <c r="A3" t="s">
        <v>60</v>
      </c>
      <c r="B3">
        <f>B2*9</f>
        <v>42</v>
      </c>
      <c r="C3">
        <f>C2*9</f>
        <v>41.142857142857139</v>
      </c>
      <c r="D3">
        <f>D2*7</f>
        <v>34</v>
      </c>
      <c r="E3">
        <f>E2*6</f>
        <v>24</v>
      </c>
      <c r="F3">
        <f>F2*6</f>
        <v>27</v>
      </c>
      <c r="G3">
        <f>G2*5</f>
        <v>22</v>
      </c>
      <c r="H3">
        <f>H2*9</f>
        <v>39</v>
      </c>
    </row>
    <row r="5" spans="1:8" x14ac:dyDescent="0.3">
      <c r="B5" s="2" t="s">
        <v>42</v>
      </c>
      <c r="C5" s="2" t="s">
        <v>43</v>
      </c>
      <c r="D5" s="2" t="s">
        <v>44</v>
      </c>
      <c r="E5" s="2" t="s">
        <v>45</v>
      </c>
      <c r="F5" s="2" t="s">
        <v>46</v>
      </c>
      <c r="G5" s="2" t="s">
        <v>48</v>
      </c>
      <c r="H5" s="2" t="s">
        <v>49</v>
      </c>
    </row>
    <row r="6" spans="1:8" x14ac:dyDescent="0.3">
      <c r="A6" t="s">
        <v>61</v>
      </c>
      <c r="B6" s="3">
        <f>(B3-38.55)/10.09</f>
        <v>0.3419226957383551</v>
      </c>
      <c r="C6" s="3">
        <f>(C3-44.06)/8.36</f>
        <v>-0.34894053315106027</v>
      </c>
      <c r="D6" s="3">
        <f>(D3-29.46)/5.48</f>
        <v>0.82846715328467135</v>
      </c>
      <c r="E6" s="3">
        <f>(E3-28.19)/5.52</f>
        <v>-0.75905797101449302</v>
      </c>
      <c r="F6" s="3">
        <f>(F3-30.15)/5.54</f>
        <v>-0.56859205776173261</v>
      </c>
      <c r="G6" s="3">
        <f>(G3-22.28)/4.81</f>
        <v>-5.8212058212058451E-2</v>
      </c>
      <c r="H6" s="3">
        <f>(H3-43.03)/9.53</f>
        <v>-0.42287513116474307</v>
      </c>
    </row>
    <row r="7" spans="1:8" x14ac:dyDescent="0.3">
      <c r="A7" t="s">
        <v>62</v>
      </c>
      <c r="B7" s="3">
        <v>-1.33</v>
      </c>
      <c r="C7" s="3">
        <v>-1.33</v>
      </c>
      <c r="D7" s="3">
        <v>-1.33</v>
      </c>
      <c r="E7" s="3">
        <v>-1.33</v>
      </c>
      <c r="F7" s="3">
        <v>-1.33</v>
      </c>
      <c r="G7" s="3">
        <v>-1.33</v>
      </c>
      <c r="H7" s="3">
        <v>-1.33</v>
      </c>
    </row>
    <row r="8" spans="1:8" x14ac:dyDescent="0.3">
      <c r="A8" t="s">
        <v>63</v>
      </c>
      <c r="B8" s="3">
        <v>-1.65</v>
      </c>
      <c r="C8" s="3">
        <v>-1.65</v>
      </c>
      <c r="D8" s="3">
        <v>-1.65</v>
      </c>
      <c r="E8" s="3">
        <v>-1.65</v>
      </c>
      <c r="F8" s="3">
        <v>-1.65</v>
      </c>
      <c r="G8" s="3">
        <v>-1.65</v>
      </c>
      <c r="H8" s="3">
        <v>-1.65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7730-D7D9-4C65-8D57-E3A54E844B78}">
  <dimension ref="A1:A6"/>
  <sheetViews>
    <sheetView workbookViewId="0">
      <selection activeCell="C10" sqref="C10"/>
    </sheetView>
  </sheetViews>
  <sheetFormatPr baseColWidth="10" defaultRowHeight="15.6" x14ac:dyDescent="0.3"/>
  <sheetData>
    <row r="1" spans="1:1" x14ac:dyDescent="0.3">
      <c r="A1" s="4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hyperlinks>
    <hyperlink ref="A1" r:id="rId1" display="https://creativecommons.org/licenses/by-nc-nd/4.0/deed.fr" xr:uid="{9183B86A-8DC7-4356-94F0-3426825BA2B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Items à rentrer</vt:lpstr>
      <vt:lpstr>Interprétation Femme</vt:lpstr>
      <vt:lpstr>Interprétation Homme</vt:lpstr>
      <vt:lpstr>Droits d'auteurs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Alexis Vancappel</cp:lastModifiedBy>
  <dcterms:created xsi:type="dcterms:W3CDTF">2021-05-02T15:37:59Z</dcterms:created>
  <dcterms:modified xsi:type="dcterms:W3CDTF">2025-02-16T17:00:27Z</dcterms:modified>
</cp:coreProperties>
</file>